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cs\Final accounts\"/>
    </mc:Choice>
  </mc:AlternateContent>
  <bookViews>
    <workbookView xWindow="0" yWindow="0" windowWidth="11955" windowHeight="516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F24" i="2" l="1"/>
  <c r="I24" i="2"/>
  <c r="J24" i="2"/>
  <c r="K24" i="2"/>
  <c r="D19" i="2"/>
  <c r="C19" i="2"/>
  <c r="G19" i="2"/>
  <c r="F19" i="2"/>
  <c r="E19" i="2"/>
  <c r="H19" i="2"/>
  <c r="F9" i="2" l="1"/>
  <c r="E9" i="2"/>
  <c r="D9" i="2"/>
  <c r="C9" i="2"/>
  <c r="G9" i="2"/>
  <c r="D12" i="2"/>
  <c r="E12" i="2"/>
  <c r="F12" i="2"/>
  <c r="G12" i="2"/>
  <c r="C27" i="2"/>
  <c r="D27" i="2"/>
  <c r="E27" i="2"/>
  <c r="F27" i="2"/>
  <c r="G27" i="2"/>
  <c r="I17" i="2" l="1"/>
  <c r="I8" i="2"/>
  <c r="H9" i="2"/>
  <c r="H24" i="2"/>
  <c r="H28" i="2" s="1"/>
  <c r="C18" i="2"/>
  <c r="D18" i="2"/>
  <c r="E18" i="2"/>
  <c r="F18" i="2"/>
  <c r="G24" i="2"/>
  <c r="G18" i="2"/>
  <c r="I9" i="2" l="1"/>
  <c r="I11" i="2"/>
  <c r="J17" i="2"/>
  <c r="I26" i="2"/>
  <c r="I28" i="2" s="1"/>
  <c r="J8" i="2"/>
  <c r="I19" i="2"/>
  <c r="F14" i="2"/>
  <c r="G28" i="2"/>
  <c r="K8" i="2" l="1"/>
  <c r="J11" i="2"/>
  <c r="K17" i="2"/>
  <c r="J26" i="2"/>
  <c r="J28" i="2" s="1"/>
  <c r="J9" i="2"/>
  <c r="J19" i="2"/>
  <c r="K19" i="2" l="1"/>
  <c r="K9" i="2"/>
  <c r="K11" i="2"/>
  <c r="K26" i="2"/>
  <c r="K28" i="2" s="1"/>
  <c r="F28" i="2"/>
  <c r="E10" i="2"/>
  <c r="E14" i="2" s="1"/>
  <c r="D10" i="2"/>
  <c r="C24" i="2"/>
  <c r="C28" i="2" s="1"/>
  <c r="D24" i="2"/>
  <c r="E24" i="2"/>
  <c r="B24" i="2"/>
  <c r="B28" i="2" s="1"/>
  <c r="C14" i="2"/>
  <c r="B10" i="2"/>
  <c r="B14" i="2" s="1"/>
  <c r="B30" i="2" l="1"/>
  <c r="C30" i="2"/>
  <c r="D28" i="2"/>
  <c r="E28" i="2"/>
  <c r="D14" i="2" l="1"/>
  <c r="D30" i="2" s="1"/>
  <c r="B32" i="2" l="1"/>
  <c r="C6" i="2" s="1"/>
  <c r="C32" i="2" l="1"/>
  <c r="E30" i="2"/>
  <c r="D6" i="2" l="1"/>
  <c r="D32" i="2" s="1"/>
  <c r="E6" i="2" l="1"/>
  <c r="E32" i="2" s="1"/>
  <c r="D36" i="2" s="1"/>
  <c r="F6" i="2" l="1"/>
  <c r="F30" i="2" l="1"/>
  <c r="F32" i="2" s="1"/>
  <c r="D37" i="2" l="1"/>
  <c r="G6" i="2"/>
  <c r="G14" i="2" l="1"/>
  <c r="G30" i="2" s="1"/>
  <c r="G32" i="2" s="1"/>
  <c r="D38" i="2" s="1"/>
  <c r="H6" i="2" l="1"/>
  <c r="H14" i="2" s="1"/>
  <c r="H30" i="2" s="1"/>
  <c r="H32" i="2" s="1"/>
  <c r="D39" i="2" l="1"/>
  <c r="I6" i="2"/>
  <c r="I10" i="2" s="1"/>
  <c r="I14" i="2" s="1"/>
  <c r="I30" i="2" s="1"/>
  <c r="I32" i="2" s="1"/>
  <c r="J6" i="2" s="1"/>
  <c r="J10" i="2" s="1"/>
  <c r="J14" i="2" s="1"/>
  <c r="J30" i="2" s="1"/>
  <c r="J32" i="2" s="1"/>
  <c r="K6" i="2" s="1"/>
  <c r="K10" i="2" s="1"/>
  <c r="K14" i="2" s="1"/>
  <c r="K30" i="2" s="1"/>
  <c r="K32" i="2" s="1"/>
</calcChain>
</file>

<file path=xl/sharedStrings.xml><?xml version="1.0" encoding="utf-8"?>
<sst xmlns="http://schemas.openxmlformats.org/spreadsheetml/2006/main" count="39" uniqueCount="36">
  <si>
    <t>Αποθεματικό αρχή του έτους</t>
  </si>
  <si>
    <t>ΕΣΟΔΑ</t>
  </si>
  <si>
    <t>Άλλα έσοδα</t>
  </si>
  <si>
    <t>ΕΞΟΔΑ</t>
  </si>
  <si>
    <t>Σύνολο εξόδων</t>
  </si>
  <si>
    <t>Σύνολο εσόδων</t>
  </si>
  <si>
    <t>Διοικητικά έξοδα</t>
  </si>
  <si>
    <t>Πληρωμές αδειών</t>
  </si>
  <si>
    <t>Πλεόνασμα / Έλλειμμα</t>
  </si>
  <si>
    <t>2008 (€'000)</t>
  </si>
  <si>
    <t>2009 (€'000)</t>
  </si>
  <si>
    <t>2010 (€'000)</t>
  </si>
  <si>
    <t>2011 (€'000)</t>
  </si>
  <si>
    <t>Επιχορήγηση Λειτουργικών Εξόδων Κατασκηνώσεων</t>
  </si>
  <si>
    <t>Σχέδιο Επιχορηγήσεως Αδειών Εργοδοτουμένων</t>
  </si>
  <si>
    <t>Σύνολο επιχορηγήσεων</t>
  </si>
  <si>
    <t xml:space="preserve">Αποθεματικό στο τέλος του έτους </t>
  </si>
  <si>
    <t>ΚΛΑΔΟΣ ΣΤΑΤΙΣΤΙΚΗΣ</t>
  </si>
  <si>
    <t>ΥΠΗΡΕΣΙΕΣ ΚΟΙΝΩΝΙΚΩΝ ΑΣΦΑΛΙΣΕΩΝ</t>
  </si>
  <si>
    <t>Καθαρό αποθεματικό στο τέλος του έτους</t>
  </si>
  <si>
    <t>Ποσοστό μεταβολής αποθεματικού:2011/2010</t>
  </si>
  <si>
    <t>Ποσοστό μεταβολής αποθεματικού:2012/2011</t>
  </si>
  <si>
    <t>Μείωση</t>
  </si>
  <si>
    <t>Πηγή: Λογιστήριο Υπηρεσιών Κοινωνικών Ασφαλίσεων</t>
  </si>
  <si>
    <t>Μεταφορά από το Πάγιο Ταμείο για επιχορηγήσεις αδειών</t>
  </si>
  <si>
    <t>Υποχρεώσεις του Ταμείου*</t>
  </si>
  <si>
    <t>Ποσοστό μεταβολής αποθεματικού:2013/2012</t>
  </si>
  <si>
    <t>Ποσοστό μεταβολής αποθεματικού:2014/2013</t>
  </si>
  <si>
    <t>Τόκος (μετά την αφαίρεση της εισφοράς για την άμυνα η οποία από 29/4/2013 ανέρχεται στο 30%)</t>
  </si>
  <si>
    <t>Εισφορές *</t>
  </si>
  <si>
    <t xml:space="preserve">2012 (€'000) </t>
  </si>
  <si>
    <t xml:space="preserve">2013 (€'000) </t>
  </si>
  <si>
    <t>2014 (€'000) (προκαταρκτικά)</t>
  </si>
  <si>
    <t>Οικονομικές καταστάσεις του Κεντρικού Ταμείου Αδειών για τα έτη 2008 - 2013 και προκαταρκτικά για το 2014</t>
  </si>
  <si>
    <t>* Οι εισπράξεις από εισφορές του έτους θεωρούνται υποχρεώσεις του Ταμείου, αφού αφορούν τις άδειες που θα πληρωθούν στη διάρκεια των επόμενων 2 χρόνων.</t>
  </si>
  <si>
    <t xml:space="preserve">Ίδρυση/Επέκταση των Αναπαυτηρίων των Συντεχνιών (ΠΕΟ, ΣΕΚ, ΔΕΟΚ)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</si>
</sst>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164" formatCode="[$-408]d\-mmm\-yy;@"/>
    <numFmt numFmtId="165" formatCode="0.0%"/>
    <numFmt numFmtId="166" formatCode="_-* #,##0.00\ _€_-;\-* #,##0.00\ _€_-;_-* &quot;-&quot;\ _€_-;_-@_-"/>
  </numFmts>
  <fonts count="7" x14ac:knownFonts="1">
    <font>
      <sz val="10"/>
      <name val="Arial"/>
      <charset val="16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7">
    <xf numFmtId="0" fontId="0" fillId="0" borderId="0" xfId="0"/>
    <xf numFmtId="41" fontId="2" fillId="0" borderId="1" xfId="0" applyNumberFormat="1" applyFont="1" applyBorder="1" applyAlignment="1">
      <alignment horizontal="center"/>
    </xf>
    <xf numFmtId="41" fontId="0" fillId="0" borderId="1" xfId="0" applyNumberFormat="1" applyBorder="1"/>
    <xf numFmtId="41" fontId="2" fillId="0" borderId="3" xfId="0" applyNumberFormat="1" applyFont="1" applyBorder="1" applyAlignment="1">
      <alignment horizontal="center"/>
    </xf>
    <xf numFmtId="41" fontId="0" fillId="0" borderId="3" xfId="0" applyNumberFormat="1" applyBorder="1"/>
    <xf numFmtId="41" fontId="2" fillId="0" borderId="2" xfId="0" applyNumberFormat="1" applyFont="1" applyBorder="1" applyAlignment="1">
      <alignment horizontal="center"/>
    </xf>
    <xf numFmtId="41" fontId="0" fillId="0" borderId="4" xfId="0" applyNumberFormat="1" applyBorder="1"/>
    <xf numFmtId="41" fontId="2" fillId="0" borderId="4" xfId="0" applyNumberFormat="1" applyFont="1" applyBorder="1" applyAlignment="1">
      <alignment horizontal="center"/>
    </xf>
    <xf numFmtId="41" fontId="2" fillId="0" borderId="8" xfId="0" applyNumberFormat="1" applyFont="1" applyBorder="1" applyAlignment="1">
      <alignment horizontal="center"/>
    </xf>
    <xf numFmtId="41" fontId="0" fillId="0" borderId="5" xfId="0" applyNumberFormat="1" applyBorder="1"/>
    <xf numFmtId="41" fontId="2" fillId="0" borderId="5" xfId="0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10" fontId="0" fillId="0" borderId="2" xfId="1" applyNumberFormat="1" applyFont="1" applyBorder="1"/>
    <xf numFmtId="10" fontId="0" fillId="0" borderId="5" xfId="1" applyNumberFormat="1" applyFont="1" applyBorder="1"/>
    <xf numFmtId="41" fontId="0" fillId="0" borderId="9" xfId="0" applyNumberFormat="1" applyBorder="1"/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1" fontId="2" fillId="0" borderId="7" xfId="0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0" fontId="6" fillId="0" borderId="0" xfId="0" applyFont="1" applyFill="1"/>
    <xf numFmtId="41" fontId="0" fillId="0" borderId="0" xfId="0" applyNumberFormat="1"/>
    <xf numFmtId="10" fontId="0" fillId="0" borderId="3" xfId="1" applyNumberFormat="1" applyFont="1" applyBorder="1"/>
    <xf numFmtId="10" fontId="2" fillId="0" borderId="6" xfId="1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4" fillId="0" borderId="11" xfId="0" applyFont="1" applyBorder="1" applyAlignment="1">
      <alignment horizontal="center" wrapText="1"/>
    </xf>
    <xf numFmtId="0" fontId="0" fillId="0" borderId="12" xfId="0" applyBorder="1"/>
    <xf numFmtId="10" fontId="2" fillId="0" borderId="3" xfId="1" applyNumberFormat="1" applyFont="1" applyBorder="1" applyAlignment="1">
      <alignment horizontal="center"/>
    </xf>
    <xf numFmtId="41" fontId="2" fillId="0" borderId="3" xfId="0" applyNumberFormat="1" applyFont="1" applyFill="1" applyBorder="1" applyAlignment="1">
      <alignment horizontal="center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/>
    <xf numFmtId="165" fontId="2" fillId="0" borderId="0" xfId="1" applyNumberFormat="1" applyFont="1" applyBorder="1" applyAlignment="1">
      <alignment horizontal="center"/>
    </xf>
    <xf numFmtId="41" fontId="4" fillId="0" borderId="0" xfId="0" applyNumberFormat="1" applyFont="1" applyBorder="1" applyAlignment="1"/>
    <xf numFmtId="165" fontId="4" fillId="0" borderId="0" xfId="1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41" fontId="2" fillId="0" borderId="1" xfId="0" applyNumberFormat="1" applyFont="1" applyFill="1" applyBorder="1" applyAlignment="1">
      <alignment horizontal="center"/>
    </xf>
    <xf numFmtId="41" fontId="4" fillId="0" borderId="0" xfId="0" applyNumberFormat="1" applyFont="1" applyBorder="1"/>
    <xf numFmtId="165" fontId="0" fillId="0" borderId="1" xfId="1" applyNumberFormat="1" applyFont="1" applyBorder="1"/>
    <xf numFmtId="0" fontId="3" fillId="0" borderId="0" xfId="0" applyFont="1" applyFill="1" applyBorder="1" applyAlignment="1">
      <alignment horizontal="justify" vertical="justify" wrapText="1"/>
    </xf>
    <xf numFmtId="0" fontId="4" fillId="0" borderId="13" xfId="0" applyFont="1" applyBorder="1" applyAlignment="1">
      <alignment horizontal="center" wrapText="1"/>
    </xf>
    <xf numFmtId="165" fontId="0" fillId="0" borderId="18" xfId="1" applyNumberFormat="1" applyFont="1" applyBorder="1"/>
    <xf numFmtId="41" fontId="2" fillId="0" borderId="18" xfId="0" applyNumberFormat="1" applyFont="1" applyFill="1" applyBorder="1" applyAlignment="1">
      <alignment horizontal="center"/>
    </xf>
    <xf numFmtId="10" fontId="0" fillId="0" borderId="18" xfId="1" applyNumberFormat="1" applyFont="1" applyBorder="1"/>
    <xf numFmtId="165" fontId="0" fillId="0" borderId="15" xfId="1" applyNumberFormat="1" applyFont="1" applyBorder="1"/>
    <xf numFmtId="41" fontId="2" fillId="0" borderId="21" xfId="0" applyNumberFormat="1" applyFont="1" applyBorder="1" applyAlignment="1">
      <alignment horizontal="center"/>
    </xf>
    <xf numFmtId="41" fontId="0" fillId="0" borderId="22" xfId="0" applyNumberFormat="1" applyBorder="1"/>
    <xf numFmtId="0" fontId="0" fillId="0" borderId="23" xfId="0" applyBorder="1"/>
    <xf numFmtId="165" fontId="0" fillId="0" borderId="22" xfId="1" applyNumberFormat="1" applyFont="1" applyBorder="1"/>
    <xf numFmtId="0" fontId="0" fillId="0" borderId="22" xfId="0" applyBorder="1"/>
    <xf numFmtId="41" fontId="2" fillId="0" borderId="22" xfId="0" applyNumberFormat="1" applyFont="1" applyFill="1" applyBorder="1" applyAlignment="1">
      <alignment horizontal="center"/>
    </xf>
    <xf numFmtId="41" fontId="2" fillId="0" borderId="22" xfId="0" applyNumberFormat="1" applyFont="1" applyBorder="1" applyAlignment="1">
      <alignment horizontal="center"/>
    </xf>
    <xf numFmtId="0" fontId="0" fillId="0" borderId="24" xfId="0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0" fillId="0" borderId="26" xfId="0" applyBorder="1" applyAlignment="1">
      <alignment wrapText="1"/>
    </xf>
    <xf numFmtId="0" fontId="0" fillId="0" borderId="20" xfId="0" applyBorder="1"/>
    <xf numFmtId="0" fontId="3" fillId="0" borderId="29" xfId="0" applyFont="1" applyBorder="1"/>
    <xf numFmtId="0" fontId="1" fillId="0" borderId="30" xfId="0" applyFont="1" applyBorder="1"/>
    <xf numFmtId="0" fontId="0" fillId="0" borderId="26" xfId="0" applyBorder="1"/>
    <xf numFmtId="0" fontId="3" fillId="0" borderId="20" xfId="0" applyFont="1" applyBorder="1" applyAlignment="1">
      <alignment wrapText="1"/>
    </xf>
    <xf numFmtId="0" fontId="3" fillId="0" borderId="20" xfId="0" applyFont="1" applyBorder="1"/>
    <xf numFmtId="0" fontId="4" fillId="0" borderId="20" xfId="0" applyFont="1" applyBorder="1"/>
    <xf numFmtId="0" fontId="2" fillId="0" borderId="20" xfId="0" applyFont="1" applyBorder="1"/>
    <xf numFmtId="0" fontId="1" fillId="0" borderId="27" xfId="0" applyFont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41" fontId="2" fillId="0" borderId="9" xfId="0" applyNumberFormat="1" applyFont="1" applyBorder="1" applyAlignment="1">
      <alignment horizontal="center"/>
    </xf>
    <xf numFmtId="41" fontId="0" fillId="2" borderId="8" xfId="0" applyNumberForma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41" fontId="2" fillId="0" borderId="0" xfId="0" applyNumberFormat="1" applyFont="1" applyFill="1" applyBorder="1" applyAlignment="1">
      <alignment horizontal="center"/>
    </xf>
    <xf numFmtId="41" fontId="2" fillId="0" borderId="7" xfId="0" applyNumberFormat="1" applyFont="1" applyFill="1" applyBorder="1" applyAlignment="1">
      <alignment horizontal="center"/>
    </xf>
    <xf numFmtId="41" fontId="2" fillId="0" borderId="14" xfId="0" applyNumberFormat="1" applyFont="1" applyFill="1" applyBorder="1" applyAlignment="1">
      <alignment horizontal="center"/>
    </xf>
    <xf numFmtId="41" fontId="2" fillId="0" borderId="21" xfId="0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15" xfId="0" applyFill="1" applyBorder="1"/>
    <xf numFmtId="0" fontId="0" fillId="0" borderId="12" xfId="0" applyFill="1" applyBorder="1"/>
    <xf numFmtId="41" fontId="0" fillId="0" borderId="4" xfId="0" applyNumberFormat="1" applyFill="1" applyBorder="1"/>
    <xf numFmtId="41" fontId="0" fillId="0" borderId="16" xfId="0" applyNumberFormat="1" applyFill="1" applyBorder="1"/>
    <xf numFmtId="41" fontId="0" fillId="0" borderId="8" xfId="0" applyNumberFormat="1" applyFill="1" applyBorder="1"/>
    <xf numFmtId="165" fontId="0" fillId="0" borderId="15" xfId="1" applyNumberFormat="1" applyFont="1" applyFill="1" applyBorder="1"/>
    <xf numFmtId="165" fontId="0" fillId="0" borderId="21" xfId="1" applyNumberFormat="1" applyFont="1" applyFill="1" applyBorder="1"/>
    <xf numFmtId="41" fontId="0" fillId="0" borderId="1" xfId="0" applyNumberFormat="1" applyFill="1" applyBorder="1"/>
    <xf numFmtId="41" fontId="0" fillId="0" borderId="18" xfId="0" applyNumberFormat="1" applyFill="1" applyBorder="1"/>
    <xf numFmtId="41" fontId="0" fillId="0" borderId="22" xfId="0" applyNumberFormat="1" applyFill="1" applyBorder="1"/>
    <xf numFmtId="10" fontId="0" fillId="0" borderId="18" xfId="1" applyNumberFormat="1" applyFont="1" applyFill="1" applyBorder="1"/>
    <xf numFmtId="0" fontId="0" fillId="0" borderId="9" xfId="0" applyFill="1" applyBorder="1"/>
    <xf numFmtId="0" fontId="0" fillId="0" borderId="19" xfId="0" applyFill="1" applyBorder="1"/>
    <xf numFmtId="0" fontId="0" fillId="0" borderId="23" xfId="0" applyFill="1" applyBorder="1"/>
    <xf numFmtId="41" fontId="2" fillId="0" borderId="4" xfId="0" applyNumberFormat="1" applyFont="1" applyFill="1" applyBorder="1" applyAlignment="1">
      <alignment horizontal="center"/>
    </xf>
    <xf numFmtId="41" fontId="2" fillId="0" borderId="16" xfId="0" applyNumberFormat="1" applyFont="1" applyFill="1" applyBorder="1" applyAlignment="1">
      <alignment horizontal="center"/>
    </xf>
    <xf numFmtId="41" fontId="2" fillId="0" borderId="8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17" xfId="0" applyFill="1" applyBorder="1"/>
    <xf numFmtId="165" fontId="0" fillId="0" borderId="1" xfId="1" applyNumberFormat="1" applyFont="1" applyFill="1" applyBorder="1"/>
    <xf numFmtId="165" fontId="0" fillId="0" borderId="18" xfId="1" applyNumberFormat="1" applyFont="1" applyFill="1" applyBorder="1"/>
    <xf numFmtId="165" fontId="0" fillId="0" borderId="22" xfId="1" applyNumberFormat="1" applyFont="1" applyFill="1" applyBorder="1"/>
    <xf numFmtId="0" fontId="0" fillId="0" borderId="1" xfId="0" applyFill="1" applyBorder="1"/>
    <xf numFmtId="0" fontId="0" fillId="0" borderId="18" xfId="0" applyFill="1" applyBorder="1"/>
    <xf numFmtId="0" fontId="0" fillId="0" borderId="22" xfId="0" applyFill="1" applyBorder="1"/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left" vertical="justify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3" workbookViewId="0">
      <pane xSplit="1" ySplit="1" topLeftCell="B5" activePane="bottomRight" state="frozen"/>
      <selection activeCell="A3" sqref="A3"/>
      <selection pane="topRight" activeCell="B3" sqref="B3"/>
      <selection pane="bottomLeft" activeCell="A4" sqref="A4"/>
      <selection pane="bottomRight" activeCell="A21" sqref="A21"/>
    </sheetView>
  </sheetViews>
  <sheetFormatPr defaultRowHeight="12.75" x14ac:dyDescent="0.2"/>
  <cols>
    <col min="1" max="1" width="50.7109375" customWidth="1"/>
    <col min="2" max="2" width="11.140625" bestFit="1" customWidth="1"/>
    <col min="3" max="3" width="12.5703125" bestFit="1" customWidth="1"/>
    <col min="4" max="4" width="12.5703125" customWidth="1"/>
    <col min="5" max="5" width="12.28515625" customWidth="1"/>
    <col min="6" max="6" width="14.7109375" bestFit="1" customWidth="1"/>
    <col min="7" max="7" width="16.28515625" customWidth="1"/>
    <col min="8" max="8" width="15.85546875" bestFit="1" customWidth="1"/>
    <col min="9" max="9" width="9.28515625" hidden="1" customWidth="1"/>
    <col min="10" max="11" width="0" hidden="1" customWidth="1"/>
  </cols>
  <sheetData>
    <row r="1" spans="1:11" ht="16.5" hidden="1" customHeight="1" x14ac:dyDescent="0.2"/>
    <row r="2" spans="1:11" hidden="1" x14ac:dyDescent="0.2"/>
    <row r="3" spans="1:11" ht="15" customHeight="1" x14ac:dyDescent="0.25">
      <c r="A3" s="105" t="s">
        <v>33</v>
      </c>
      <c r="B3" s="105"/>
      <c r="C3" s="105"/>
      <c r="D3" s="105"/>
      <c r="E3" s="105"/>
      <c r="F3" s="105"/>
      <c r="G3" s="105"/>
      <c r="H3" s="105"/>
    </row>
    <row r="4" spans="1:11" ht="3" customHeight="1" thickBot="1" x14ac:dyDescent="0.3">
      <c r="A4" s="19"/>
    </row>
    <row r="5" spans="1:11" ht="34.5" customHeight="1" thickBot="1" x14ac:dyDescent="0.25">
      <c r="A5" s="54"/>
      <c r="B5" s="69" t="s">
        <v>9</v>
      </c>
      <c r="C5" s="15" t="s">
        <v>10</v>
      </c>
      <c r="D5" s="16" t="s">
        <v>11</v>
      </c>
      <c r="E5" s="16" t="s">
        <v>12</v>
      </c>
      <c r="F5" s="37" t="s">
        <v>30</v>
      </c>
      <c r="G5" s="42" t="s">
        <v>31</v>
      </c>
      <c r="H5" s="26" t="s">
        <v>32</v>
      </c>
    </row>
    <row r="6" spans="1:11" x14ac:dyDescent="0.2">
      <c r="A6" s="55" t="s">
        <v>0</v>
      </c>
      <c r="B6" s="5">
        <v>87838</v>
      </c>
      <c r="C6" s="5">
        <f t="shared" ref="C6:E6" si="0">B32</f>
        <v>102568.98</v>
      </c>
      <c r="D6" s="17">
        <f t="shared" si="0"/>
        <v>102986.56999999999</v>
      </c>
      <c r="E6" s="17">
        <f t="shared" si="0"/>
        <v>105625.473</v>
      </c>
      <c r="F6" s="75">
        <f>E32</f>
        <v>98992.61</v>
      </c>
      <c r="G6" s="76">
        <f>F32</f>
        <v>84555.61</v>
      </c>
      <c r="H6" s="77">
        <f>G32</f>
        <v>65295.277000000002</v>
      </c>
      <c r="I6" s="47">
        <f t="shared" ref="I6:K6" si="1">H32</f>
        <v>59943.277000000002</v>
      </c>
      <c r="J6" s="47">
        <f t="shared" si="1"/>
        <v>59095.604728399725</v>
      </c>
      <c r="K6" s="47">
        <f t="shared" si="1"/>
        <v>60590.671293446634</v>
      </c>
    </row>
    <row r="7" spans="1:11" ht="13.5" thickBot="1" x14ac:dyDescent="0.25">
      <c r="A7" s="56" t="s">
        <v>1</v>
      </c>
      <c r="B7" s="1"/>
      <c r="C7" s="2"/>
      <c r="D7" s="2"/>
      <c r="E7" s="2"/>
      <c r="F7" s="78"/>
      <c r="G7" s="79"/>
      <c r="H7" s="80"/>
      <c r="I7" s="72">
        <v>3.9194712799996978E-3</v>
      </c>
      <c r="J7" s="72">
        <v>4.1458760000000039E-2</v>
      </c>
      <c r="K7" s="72">
        <v>5.1679159999999946E-2</v>
      </c>
    </row>
    <row r="8" spans="1:11" ht="13.5" thickBot="1" x14ac:dyDescent="0.25">
      <c r="A8" s="57" t="s">
        <v>29</v>
      </c>
      <c r="B8" s="7">
        <v>98546</v>
      </c>
      <c r="C8" s="6">
        <v>100379</v>
      </c>
      <c r="D8" s="6">
        <v>100893</v>
      </c>
      <c r="E8" s="6">
        <v>97049.841</v>
      </c>
      <c r="F8" s="81">
        <v>85581</v>
      </c>
      <c r="G8" s="82">
        <v>67821</v>
      </c>
      <c r="H8" s="83">
        <v>63391</v>
      </c>
      <c r="I8" s="71">
        <f>H8*(1+I7)</f>
        <v>63639.459203910461</v>
      </c>
      <c r="J8" s="71">
        <f t="shared" ref="J8:K8" si="2">I8*(1+J7)</f>
        <v>66277.872269575179</v>
      </c>
      <c r="K8" s="71">
        <f t="shared" si="2"/>
        <v>69703.057035054109</v>
      </c>
    </row>
    <row r="9" spans="1:11" hidden="1" x14ac:dyDescent="0.2">
      <c r="A9" s="58"/>
      <c r="B9" s="10"/>
      <c r="C9" s="46">
        <f t="shared" ref="C9:F9" si="3">C8/B8-1</f>
        <v>1.8600450551011782E-2</v>
      </c>
      <c r="D9" s="46">
        <f t="shared" si="3"/>
        <v>5.1205929527091687E-3</v>
      </c>
      <c r="E9" s="46">
        <f t="shared" si="3"/>
        <v>-3.8091433498855243E-2</v>
      </c>
      <c r="F9" s="84">
        <f t="shared" si="3"/>
        <v>-0.11817475311474235</v>
      </c>
      <c r="G9" s="84">
        <f>G8/F8-1</f>
        <v>-0.20752269779507138</v>
      </c>
      <c r="H9" s="85">
        <f t="shared" ref="H9:K9" si="4">H8/G8-1</f>
        <v>-6.5319001489214212E-2</v>
      </c>
      <c r="I9" s="73">
        <f t="shared" si="4"/>
        <v>3.9194712799996978E-3</v>
      </c>
      <c r="J9" s="46">
        <f t="shared" si="4"/>
        <v>4.1458760000000039E-2</v>
      </c>
      <c r="K9" s="46">
        <f t="shared" si="4"/>
        <v>5.1679159999999946E-2</v>
      </c>
    </row>
    <row r="10" spans="1:11" ht="27" customHeight="1" x14ac:dyDescent="0.2">
      <c r="A10" s="59" t="s">
        <v>28</v>
      </c>
      <c r="B10" s="1">
        <f>3455-567</f>
        <v>2888</v>
      </c>
      <c r="C10" s="2">
        <v>736</v>
      </c>
      <c r="D10" s="2">
        <f>526-45</f>
        <v>481</v>
      </c>
      <c r="E10" s="2">
        <f>673.514-1</f>
        <v>672.51400000000001</v>
      </c>
      <c r="F10" s="86">
        <v>335</v>
      </c>
      <c r="G10" s="87">
        <v>59</v>
      </c>
      <c r="H10" s="88">
        <v>138</v>
      </c>
      <c r="I10" s="48">
        <f>(I6+(I8+I11-I28)/2)*0.0019*0.7</f>
        <v>79.108249363559054</v>
      </c>
      <c r="J10" s="48">
        <f>(J6+(J8+J11-J28)/2)*0.0019*0.7</f>
        <v>79.538480465018594</v>
      </c>
      <c r="K10" s="48">
        <f>(K6+(K8+K11-K28)/2)*0.0019*0.7</f>
        <v>82.024390414282266</v>
      </c>
    </row>
    <row r="11" spans="1:11" x14ac:dyDescent="0.2">
      <c r="A11" s="60" t="s">
        <v>2</v>
      </c>
      <c r="B11" s="3">
        <v>147</v>
      </c>
      <c r="C11" s="4">
        <v>99</v>
      </c>
      <c r="D11" s="4">
        <v>68</v>
      </c>
      <c r="E11" s="4">
        <v>96.825000000000003</v>
      </c>
      <c r="F11" s="86">
        <v>79</v>
      </c>
      <c r="G11" s="87">
        <v>70</v>
      </c>
      <c r="H11" s="88">
        <v>50</v>
      </c>
      <c r="I11" s="48">
        <f t="shared" ref="I11:K11" si="5">I8*0.001</f>
        <v>63.639459203910462</v>
      </c>
      <c r="J11" s="48">
        <f t="shared" si="5"/>
        <v>66.277872269575184</v>
      </c>
      <c r="K11" s="48">
        <f t="shared" si="5"/>
        <v>69.703057035054115</v>
      </c>
    </row>
    <row r="12" spans="1:11" hidden="1" x14ac:dyDescent="0.2">
      <c r="A12" s="60"/>
      <c r="B12" s="28"/>
      <c r="C12" s="22"/>
      <c r="D12" s="45">
        <f>D11/D8</f>
        <v>6.7398134657508453E-4</v>
      </c>
      <c r="E12" s="45">
        <f>E11/E8</f>
        <v>9.9768324195399771E-4</v>
      </c>
      <c r="F12" s="89">
        <f>F11/F8</f>
        <v>9.2310209041726555E-4</v>
      </c>
      <c r="G12" s="89">
        <f>G11/G8</f>
        <v>1.0321286917031598E-3</v>
      </c>
      <c r="H12" s="80"/>
      <c r="I12" s="27"/>
      <c r="J12" s="27"/>
      <c r="K12" s="27"/>
    </row>
    <row r="13" spans="1:11" ht="13.5" thickBot="1" x14ac:dyDescent="0.25">
      <c r="A13" s="61" t="s">
        <v>24</v>
      </c>
      <c r="B13" s="70"/>
      <c r="C13" s="14"/>
      <c r="D13" s="14">
        <v>2428.1550000000002</v>
      </c>
      <c r="E13" s="14"/>
      <c r="F13" s="90"/>
      <c r="G13" s="91"/>
      <c r="H13" s="92"/>
      <c r="I13" s="49"/>
      <c r="J13" s="49"/>
      <c r="K13" s="49"/>
    </row>
    <row r="14" spans="1:11" ht="13.5" thickBot="1" x14ac:dyDescent="0.25">
      <c r="A14" s="57" t="s">
        <v>5</v>
      </c>
      <c r="B14" s="7">
        <f>B11+B10+B8</f>
        <v>101581</v>
      </c>
      <c r="C14" s="7">
        <f>C11+C10+C8</f>
        <v>101214</v>
      </c>
      <c r="D14" s="7">
        <f>D11+D10+D8+D13</f>
        <v>103870.155</v>
      </c>
      <c r="E14" s="7">
        <f t="shared" ref="E14:K14" si="6">E11+E10+E8</f>
        <v>97819.180000000008</v>
      </c>
      <c r="F14" s="93">
        <f t="shared" si="6"/>
        <v>85995</v>
      </c>
      <c r="G14" s="94">
        <f t="shared" si="6"/>
        <v>67950</v>
      </c>
      <c r="H14" s="95">
        <f t="shared" si="6"/>
        <v>63579</v>
      </c>
      <c r="I14" s="8">
        <f t="shared" si="6"/>
        <v>63782.20691247793</v>
      </c>
      <c r="J14" s="8">
        <f t="shared" si="6"/>
        <v>66423.688622309768</v>
      </c>
      <c r="K14" s="8">
        <f t="shared" si="6"/>
        <v>69854.784482503441</v>
      </c>
    </row>
    <row r="15" spans="1:11" ht="3" customHeight="1" x14ac:dyDescent="0.2">
      <c r="A15" s="58"/>
      <c r="B15" s="10"/>
      <c r="C15" s="10"/>
      <c r="D15" s="10"/>
      <c r="E15" s="10"/>
      <c r="F15" s="78"/>
      <c r="G15" s="79"/>
      <c r="H15" s="80"/>
      <c r="I15" s="27"/>
      <c r="J15" s="27"/>
      <c r="K15" s="27"/>
    </row>
    <row r="16" spans="1:11" x14ac:dyDescent="0.2">
      <c r="A16" s="62" t="s">
        <v>3</v>
      </c>
      <c r="B16" s="12"/>
      <c r="C16" s="12"/>
      <c r="D16" s="12"/>
      <c r="E16" s="12"/>
      <c r="F16" s="96"/>
      <c r="G16" s="97"/>
      <c r="H16" s="80"/>
      <c r="I16" s="27"/>
      <c r="J16" s="27"/>
      <c r="K16" s="27"/>
    </row>
    <row r="17" spans="1:12" x14ac:dyDescent="0.2">
      <c r="A17" s="63" t="s">
        <v>7</v>
      </c>
      <c r="B17" s="1">
        <v>81927</v>
      </c>
      <c r="C17" s="2">
        <v>94502</v>
      </c>
      <c r="D17" s="2">
        <v>96623</v>
      </c>
      <c r="E17" s="2">
        <v>100879.145</v>
      </c>
      <c r="F17" s="86">
        <v>96885</v>
      </c>
      <c r="G17" s="87">
        <v>85000</v>
      </c>
      <c r="H17" s="88">
        <v>66803</v>
      </c>
      <c r="I17" s="48">
        <f t="shared" ref="I17:K17" si="7">H8*0.99</f>
        <v>62757.09</v>
      </c>
      <c r="J17" s="48">
        <f t="shared" si="7"/>
        <v>63003.064611871356</v>
      </c>
      <c r="K17" s="48">
        <f t="shared" si="7"/>
        <v>65615.09354687942</v>
      </c>
    </row>
    <row r="18" spans="1:12" hidden="1" x14ac:dyDescent="0.2">
      <c r="A18" s="60"/>
      <c r="B18" s="3"/>
      <c r="C18" s="40">
        <f>C17/B8</f>
        <v>0.95896332677125407</v>
      </c>
      <c r="D18" s="40">
        <f>D17/C8</f>
        <v>0.96258181492144768</v>
      </c>
      <c r="E18" s="40">
        <f>E17/D8</f>
        <v>0.99986267630063541</v>
      </c>
      <c r="F18" s="98">
        <f>F17/E8</f>
        <v>0.99830148098851601</v>
      </c>
      <c r="G18" s="99">
        <f>G17/F8</f>
        <v>0.9932111099426274</v>
      </c>
      <c r="H18" s="100"/>
      <c r="I18" s="50"/>
      <c r="J18" s="50"/>
      <c r="K18" s="50"/>
    </row>
    <row r="19" spans="1:12" hidden="1" x14ac:dyDescent="0.2">
      <c r="A19" s="60"/>
      <c r="B19" s="50"/>
      <c r="C19" s="50">
        <f t="shared" ref="C19:K19" si="8">C17/B8</f>
        <v>0.95896332677125407</v>
      </c>
      <c r="D19" s="50">
        <f t="shared" si="8"/>
        <v>0.96258181492144768</v>
      </c>
      <c r="E19" s="50">
        <f t="shared" si="8"/>
        <v>0.99986267630063541</v>
      </c>
      <c r="F19" s="100">
        <f t="shared" si="8"/>
        <v>0.99830148098851601</v>
      </c>
      <c r="G19" s="100">
        <f t="shared" si="8"/>
        <v>0.9932111099426274</v>
      </c>
      <c r="H19" s="100">
        <f t="shared" si="8"/>
        <v>0.98498989988351693</v>
      </c>
      <c r="I19" s="50">
        <f t="shared" si="8"/>
        <v>0.99</v>
      </c>
      <c r="J19" s="50">
        <f t="shared" si="8"/>
        <v>0.99</v>
      </c>
      <c r="K19" s="50">
        <f t="shared" si="8"/>
        <v>0.98999999999999988</v>
      </c>
    </row>
    <row r="20" spans="1:12" ht="25.5" x14ac:dyDescent="0.2">
      <c r="A20" s="64" t="s">
        <v>35</v>
      </c>
      <c r="B20" s="3">
        <v>469.86500000000001</v>
      </c>
      <c r="C20" s="3">
        <v>469.86500000000001</v>
      </c>
      <c r="D20" s="3">
        <v>469.86500000000001</v>
      </c>
      <c r="E20" s="29">
        <v>0</v>
      </c>
      <c r="F20" s="38">
        <v>0</v>
      </c>
      <c r="G20" s="44">
        <v>0</v>
      </c>
      <c r="H20" s="52">
        <v>0</v>
      </c>
      <c r="I20" s="52">
        <v>0</v>
      </c>
      <c r="J20" s="52">
        <v>0</v>
      </c>
      <c r="K20" s="52">
        <v>0</v>
      </c>
      <c r="L20" s="74"/>
    </row>
    <row r="21" spans="1:12" x14ac:dyDescent="0.2">
      <c r="A21" s="64" t="s">
        <v>13</v>
      </c>
      <c r="B21" s="3">
        <v>1034.3869999999999</v>
      </c>
      <c r="C21" s="3">
        <v>1034.3869999999999</v>
      </c>
      <c r="D21" s="3">
        <v>1034.3869999999999</v>
      </c>
      <c r="E21" s="29">
        <v>1034</v>
      </c>
      <c r="F21" s="38">
        <v>1034</v>
      </c>
      <c r="G21" s="44">
        <v>333.33300000000003</v>
      </c>
      <c r="H21" s="52">
        <v>333</v>
      </c>
      <c r="I21" s="52"/>
      <c r="J21" s="52"/>
      <c r="K21" s="52"/>
    </row>
    <row r="22" spans="1:12" x14ac:dyDescent="0.2">
      <c r="A22" s="64" t="s">
        <v>14</v>
      </c>
      <c r="B22" s="3">
        <v>1919.768</v>
      </c>
      <c r="C22" s="3">
        <v>3317.1579999999999</v>
      </c>
      <c r="D22" s="3">
        <v>1618</v>
      </c>
      <c r="E22" s="29">
        <v>1059.866</v>
      </c>
      <c r="F22" s="38">
        <v>1054</v>
      </c>
      <c r="G22" s="44">
        <v>565</v>
      </c>
      <c r="H22" s="52">
        <v>559</v>
      </c>
      <c r="I22" s="52">
        <v>600</v>
      </c>
      <c r="J22" s="52">
        <v>600</v>
      </c>
      <c r="K22" s="52">
        <v>600</v>
      </c>
      <c r="L22" s="74"/>
    </row>
    <row r="23" spans="1:12" ht="3" customHeight="1" x14ac:dyDescent="0.2">
      <c r="A23" s="65"/>
      <c r="B23" s="3"/>
      <c r="C23" s="3"/>
      <c r="D23" s="18"/>
      <c r="E23" s="3"/>
      <c r="F23" s="101"/>
      <c r="G23" s="102"/>
      <c r="H23" s="103"/>
      <c r="I23" s="51"/>
      <c r="J23" s="51"/>
      <c r="K23" s="51"/>
    </row>
    <row r="24" spans="1:12" x14ac:dyDescent="0.2">
      <c r="A24" s="66" t="s">
        <v>15</v>
      </c>
      <c r="B24" s="1">
        <f t="shared" ref="B24:F24" si="9">SUM(B20:B22)</f>
        <v>3424.02</v>
      </c>
      <c r="C24" s="1">
        <f t="shared" si="9"/>
        <v>4821.41</v>
      </c>
      <c r="D24" s="1">
        <f t="shared" si="9"/>
        <v>3122.252</v>
      </c>
      <c r="E24" s="1">
        <f t="shared" si="9"/>
        <v>2093.866</v>
      </c>
      <c r="F24" s="38">
        <f t="shared" si="9"/>
        <v>2088</v>
      </c>
      <c r="G24" s="44">
        <f t="shared" ref="G24" si="10">SUM(G20:G22)</f>
        <v>898.33300000000008</v>
      </c>
      <c r="H24" s="52">
        <f t="shared" ref="H24:K24" si="11">SUM(H20:H22)</f>
        <v>892</v>
      </c>
      <c r="I24" s="53">
        <f t="shared" si="11"/>
        <v>600</v>
      </c>
      <c r="J24" s="53">
        <f t="shared" si="11"/>
        <v>600</v>
      </c>
      <c r="K24" s="53">
        <f t="shared" si="11"/>
        <v>600</v>
      </c>
    </row>
    <row r="25" spans="1:12" ht="0.75" customHeight="1" x14ac:dyDescent="0.2">
      <c r="A25" s="65"/>
      <c r="B25" s="3"/>
      <c r="C25" s="3"/>
      <c r="D25" s="3"/>
      <c r="E25" s="3"/>
      <c r="F25" s="101"/>
      <c r="G25" s="102"/>
      <c r="H25" s="103"/>
      <c r="I25" s="51"/>
      <c r="J25" s="51"/>
      <c r="K25" s="51"/>
    </row>
    <row r="26" spans="1:12" ht="13.5" thickBot="1" x14ac:dyDescent="0.25">
      <c r="A26" s="67" t="s">
        <v>6</v>
      </c>
      <c r="B26" s="3">
        <v>1499</v>
      </c>
      <c r="C26" s="4">
        <v>1473</v>
      </c>
      <c r="D26" s="4">
        <v>1486</v>
      </c>
      <c r="E26" s="4">
        <v>1480.0319999999999</v>
      </c>
      <c r="F26" s="86">
        <v>1459</v>
      </c>
      <c r="G26" s="87">
        <v>1312</v>
      </c>
      <c r="H26" s="88">
        <v>1236</v>
      </c>
      <c r="I26" s="48">
        <f t="shared" ref="I26:K26" si="12">I8*0.02</f>
        <v>1272.7891840782092</v>
      </c>
      <c r="J26" s="48">
        <f t="shared" si="12"/>
        <v>1325.5574453915035</v>
      </c>
      <c r="K26" s="48">
        <f t="shared" si="12"/>
        <v>1394.0611407010822</v>
      </c>
    </row>
    <row r="27" spans="1:12" ht="13.5" hidden="1" thickBot="1" x14ac:dyDescent="0.25">
      <c r="A27" s="67"/>
      <c r="B27" s="21"/>
      <c r="C27" s="43">
        <f>C26/C8</f>
        <v>1.4674384084320426E-2</v>
      </c>
      <c r="D27" s="43">
        <f>D26/D8</f>
        <v>1.4728474720743758E-2</v>
      </c>
      <c r="E27" s="43">
        <f>E26/E8</f>
        <v>1.52502259122712E-2</v>
      </c>
      <c r="F27" s="99">
        <f>F26/F8</f>
        <v>1.7048176581250511E-2</v>
      </c>
      <c r="G27" s="99">
        <f>G26/G8</f>
        <v>1.9345040621636365E-2</v>
      </c>
      <c r="H27" s="103"/>
      <c r="I27" s="51"/>
      <c r="J27" s="51"/>
      <c r="K27" s="51"/>
    </row>
    <row r="28" spans="1:12" ht="13.5" thickBot="1" x14ac:dyDescent="0.25">
      <c r="A28" s="57" t="s">
        <v>4</v>
      </c>
      <c r="B28" s="7">
        <f>B17+B24+B26</f>
        <v>86850.02</v>
      </c>
      <c r="C28" s="7">
        <f>C17+C24+C26</f>
        <v>100796.41</v>
      </c>
      <c r="D28" s="7">
        <f>D17+D24+D26</f>
        <v>101231.25199999999</v>
      </c>
      <c r="E28" s="7">
        <f>E17+E24+E26-1</f>
        <v>104452.04300000001</v>
      </c>
      <c r="F28" s="93">
        <f>F17+F24+F26</f>
        <v>100432</v>
      </c>
      <c r="G28" s="94">
        <f>G17+G24+G26</f>
        <v>87210.332999999999</v>
      </c>
      <c r="H28" s="95">
        <f>H17+H24+H26</f>
        <v>68931</v>
      </c>
      <c r="I28" s="8">
        <f t="shared" ref="I28:K28" si="13">I17+I24+I26</f>
        <v>64629.879184078207</v>
      </c>
      <c r="J28" s="8">
        <f t="shared" si="13"/>
        <v>64928.622057262859</v>
      </c>
      <c r="K28" s="8">
        <f t="shared" si="13"/>
        <v>67609.154687580507</v>
      </c>
    </row>
    <row r="29" spans="1:12" ht="3" customHeight="1" thickBot="1" x14ac:dyDescent="0.25">
      <c r="A29" s="58"/>
      <c r="B29" s="13"/>
      <c r="C29" s="13"/>
      <c r="D29" s="9"/>
      <c r="E29" s="9"/>
      <c r="F29" s="78"/>
      <c r="G29" s="79"/>
      <c r="H29" s="80"/>
      <c r="I29" s="27"/>
      <c r="J29" s="27"/>
      <c r="K29" s="27"/>
    </row>
    <row r="30" spans="1:12" ht="13.5" thickBot="1" x14ac:dyDescent="0.25">
      <c r="A30" s="68" t="s">
        <v>8</v>
      </c>
      <c r="B30" s="7">
        <f>B14-B28</f>
        <v>14730.979999999996</v>
      </c>
      <c r="C30" s="7">
        <f>C14-C28</f>
        <v>417.58999999999651</v>
      </c>
      <c r="D30" s="7">
        <f>D14-D28</f>
        <v>2638.9030000000057</v>
      </c>
      <c r="E30" s="7">
        <f>E14-E28-1</f>
        <v>-6633.8629999999976</v>
      </c>
      <c r="F30" s="93">
        <f t="shared" ref="F30:K30" si="14">F14-F28</f>
        <v>-14437</v>
      </c>
      <c r="G30" s="94">
        <f t="shared" si="14"/>
        <v>-19260.332999999999</v>
      </c>
      <c r="H30" s="95">
        <f t="shared" si="14"/>
        <v>-5352</v>
      </c>
      <c r="I30" s="8">
        <f t="shared" si="14"/>
        <v>-847.67227160027687</v>
      </c>
      <c r="J30" s="8">
        <f t="shared" si="14"/>
        <v>1495.0665650469091</v>
      </c>
      <c r="K30" s="8">
        <f t="shared" si="14"/>
        <v>2245.6297949229338</v>
      </c>
    </row>
    <row r="31" spans="1:12" ht="2.25" customHeight="1" thickBot="1" x14ac:dyDescent="0.25">
      <c r="A31" s="58"/>
      <c r="B31" s="10"/>
      <c r="C31" s="9"/>
      <c r="D31" s="9"/>
      <c r="E31" s="9"/>
      <c r="F31" s="78"/>
      <c r="G31" s="79"/>
      <c r="H31" s="80"/>
      <c r="I31" s="27"/>
      <c r="J31" s="27"/>
      <c r="K31" s="27"/>
    </row>
    <row r="32" spans="1:12" ht="13.5" thickBot="1" x14ac:dyDescent="0.25">
      <c r="A32" s="57" t="s">
        <v>16</v>
      </c>
      <c r="B32" s="7">
        <f>B6+B30</f>
        <v>102568.98</v>
      </c>
      <c r="C32" s="7">
        <f>C6+C30</f>
        <v>102986.56999999999</v>
      </c>
      <c r="D32" s="7">
        <f>D6+D30</f>
        <v>105625.473</v>
      </c>
      <c r="E32" s="7">
        <f>E6+E30+1</f>
        <v>98992.61</v>
      </c>
      <c r="F32" s="93">
        <f t="shared" ref="F32:K32" si="15">F6+F30</f>
        <v>84555.61</v>
      </c>
      <c r="G32" s="94">
        <f t="shared" si="15"/>
        <v>65295.277000000002</v>
      </c>
      <c r="H32" s="95">
        <f t="shared" si="15"/>
        <v>59943.277000000002</v>
      </c>
      <c r="I32" s="8">
        <f t="shared" si="15"/>
        <v>59095.604728399725</v>
      </c>
      <c r="J32" s="8">
        <f t="shared" si="15"/>
        <v>60590.671293446634</v>
      </c>
      <c r="K32" s="8">
        <f t="shared" si="15"/>
        <v>62836.301088369568</v>
      </c>
    </row>
    <row r="33" spans="1:8" hidden="1" x14ac:dyDescent="0.2">
      <c r="A33" s="30" t="s">
        <v>25</v>
      </c>
      <c r="B33" s="23"/>
      <c r="C33" s="23"/>
      <c r="D33" s="23"/>
      <c r="E33" s="23"/>
      <c r="F33" s="20"/>
      <c r="G33" s="20"/>
    </row>
    <row r="34" spans="1:8" hidden="1" x14ac:dyDescent="0.2">
      <c r="A34" s="24" t="s">
        <v>19</v>
      </c>
      <c r="B34" s="32"/>
      <c r="C34" s="32"/>
      <c r="D34" s="31"/>
      <c r="E34" s="33"/>
      <c r="F34" s="39"/>
      <c r="G34" s="39"/>
    </row>
    <row r="35" spans="1:8" x14ac:dyDescent="0.2">
      <c r="A35" s="24"/>
      <c r="B35" s="32"/>
      <c r="C35" s="23"/>
      <c r="D35" s="23"/>
      <c r="E35" s="33"/>
      <c r="F35" s="20"/>
    </row>
    <row r="36" spans="1:8" x14ac:dyDescent="0.2">
      <c r="A36" s="34" t="s">
        <v>20</v>
      </c>
      <c r="B36" s="34"/>
      <c r="C36" s="34" t="s">
        <v>22</v>
      </c>
      <c r="D36" s="35">
        <f>E32/D32-1</f>
        <v>-6.2796054887252373E-2</v>
      </c>
      <c r="E36" s="33"/>
      <c r="F36" s="20"/>
      <c r="H36" s="20"/>
    </row>
    <row r="37" spans="1:8" x14ac:dyDescent="0.2">
      <c r="A37" s="34" t="s">
        <v>21</v>
      </c>
      <c r="B37" s="36"/>
      <c r="C37" s="34" t="s">
        <v>22</v>
      </c>
      <c r="D37" s="35">
        <f>F32/E32-1</f>
        <v>-0.14583916920667106</v>
      </c>
      <c r="E37" s="33"/>
      <c r="F37" s="20"/>
    </row>
    <row r="38" spans="1:8" x14ac:dyDescent="0.2">
      <c r="A38" s="34" t="s">
        <v>26</v>
      </c>
      <c r="B38" s="36"/>
      <c r="C38" s="34" t="s">
        <v>22</v>
      </c>
      <c r="D38" s="35">
        <f>G32/F32-1</f>
        <v>-0.22778302941697182</v>
      </c>
      <c r="E38" s="33"/>
      <c r="F38" s="20"/>
    </row>
    <row r="39" spans="1:8" x14ac:dyDescent="0.2">
      <c r="A39" s="34" t="s">
        <v>27</v>
      </c>
      <c r="B39" s="36"/>
      <c r="C39" s="34" t="s">
        <v>22</v>
      </c>
      <c r="D39" s="35">
        <f>H32/G32-1</f>
        <v>-8.1966112189094442E-2</v>
      </c>
      <c r="E39" s="33"/>
      <c r="F39" s="20"/>
    </row>
    <row r="40" spans="1:8" x14ac:dyDescent="0.2">
      <c r="A40" s="34"/>
      <c r="B40" s="36"/>
      <c r="C40" s="34"/>
      <c r="D40" s="35"/>
      <c r="E40" s="33"/>
      <c r="F40" s="20"/>
    </row>
    <row r="41" spans="1:8" x14ac:dyDescent="0.2">
      <c r="A41" s="106" t="s">
        <v>34</v>
      </c>
      <c r="B41" s="106"/>
      <c r="C41" s="106"/>
      <c r="D41" s="106"/>
      <c r="E41" s="106"/>
      <c r="F41" s="106"/>
      <c r="G41" s="106"/>
      <c r="H41" s="106"/>
    </row>
    <row r="42" spans="1:8" x14ac:dyDescent="0.2">
      <c r="A42" s="41"/>
      <c r="B42" s="41"/>
      <c r="C42" s="41"/>
      <c r="D42" s="41"/>
      <c r="E42" s="41"/>
      <c r="F42" s="41"/>
      <c r="G42" s="41"/>
    </row>
    <row r="43" spans="1:8" x14ac:dyDescent="0.2">
      <c r="A43" s="25" t="s">
        <v>23</v>
      </c>
    </row>
    <row r="44" spans="1:8" x14ac:dyDescent="0.2">
      <c r="F44" s="104" t="s">
        <v>17</v>
      </c>
      <c r="G44" s="104"/>
      <c r="H44" s="104"/>
    </row>
    <row r="45" spans="1:8" x14ac:dyDescent="0.2">
      <c r="A45" s="11">
        <v>41905</v>
      </c>
      <c r="B45" s="11"/>
      <c r="C45" s="11"/>
      <c r="D45" s="11"/>
      <c r="E45" s="11"/>
      <c r="F45" s="104" t="s">
        <v>18</v>
      </c>
      <c r="G45" s="104"/>
      <c r="H45" s="104"/>
    </row>
  </sheetData>
  <mergeCells count="4">
    <mergeCell ref="F44:H44"/>
    <mergeCell ref="F45:H45"/>
    <mergeCell ref="A3:H3"/>
    <mergeCell ref="A41:H41"/>
  </mergeCells>
  <phoneticPr fontId="0" type="noConversion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Diamanto Moyseos</cp:lastModifiedBy>
  <cp:lastPrinted>2016-08-01T11:09:45Z</cp:lastPrinted>
  <dcterms:created xsi:type="dcterms:W3CDTF">2000-04-26T06:57:50Z</dcterms:created>
  <dcterms:modified xsi:type="dcterms:W3CDTF">2016-08-01T11:10:43Z</dcterms:modified>
</cp:coreProperties>
</file>